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spurn\Desktop\Sokolovna Horažďovice - DPS\"/>
    </mc:Choice>
  </mc:AlternateContent>
  <xr:revisionPtr revIDLastSave="0" documentId="13_ncr:1_{6C28032A-9646-4A21-9509-76086C0DB744}" xr6:coauthVersionLast="47" xr6:coauthVersionMax="47" xr10:uidLastSave="{00000000-0000-0000-0000-000000000000}"/>
  <bookViews>
    <workbookView xWindow="-28920" yWindow="-105" windowWidth="29040" windowHeight="15720" xr2:uid="{00000000-000D-0000-FFFF-FFFF00000000}"/>
  </bookViews>
  <sheets>
    <sheet name="VM - VYT" sheetId="4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9" i="4" l="1"/>
  <c r="C60" i="4"/>
  <c r="C61" i="4"/>
  <c r="C62" i="4"/>
  <c r="C51" i="4"/>
  <c r="C47" i="4"/>
  <c r="C45" i="4"/>
  <c r="C46" i="4"/>
  <c r="C30" i="4"/>
  <c r="C36" i="4" l="1"/>
  <c r="C41" i="4" l="1"/>
  <c r="C80" i="4" l="1"/>
  <c r="C70" i="4"/>
  <c r="C79" i="4" s="1"/>
  <c r="C78" i="4"/>
  <c r="C69" i="4" s="1"/>
  <c r="C77" i="4"/>
  <c r="C68" i="4" s="1"/>
  <c r="C76" i="4"/>
  <c r="C75" i="4"/>
  <c r="C74" i="4"/>
  <c r="C67" i="4" l="1"/>
  <c r="C65" i="4"/>
  <c r="C66" i="4"/>
  <c r="C28" i="4"/>
  <c r="C110" i="4"/>
  <c r="C105" i="4"/>
  <c r="C106" i="4"/>
  <c r="C103" i="4"/>
  <c r="C102" i="4"/>
  <c r="C29" i="4" l="1"/>
  <c r="C27" i="4" s="1"/>
</calcChain>
</file>

<file path=xl/sharedStrings.xml><?xml version="1.0" encoding="utf-8"?>
<sst xmlns="http://schemas.openxmlformats.org/spreadsheetml/2006/main" count="204" uniqueCount="117">
  <si>
    <t>m</t>
  </si>
  <si>
    <t>Položka</t>
  </si>
  <si>
    <t>Počet</t>
  </si>
  <si>
    <t>MJ</t>
  </si>
  <si>
    <t>ks</t>
  </si>
  <si>
    <t>Investor:</t>
  </si>
  <si>
    <t>Poř. č.</t>
  </si>
  <si>
    <t>Místo stavby:</t>
  </si>
  <si>
    <t>1. Zdroj tepla</t>
  </si>
  <si>
    <t>čidlo teploty venkovního vzduchu</t>
  </si>
  <si>
    <t>kpl</t>
  </si>
  <si>
    <t>2. Armatury</t>
  </si>
  <si>
    <t>kulový uzávěr 1"</t>
  </si>
  <si>
    <t>vypouštěcí ventil 1/2"</t>
  </si>
  <si>
    <t>manometr 0-4 bar</t>
  </si>
  <si>
    <t>automatický odzvdušňovací ventil 1/2"</t>
  </si>
  <si>
    <t>zpětná klapka 5/4"</t>
  </si>
  <si>
    <t>termostatická hlavice M30, 6°C-28°C, s vestavěným čidlem, se dvěma zarážkami, bílá</t>
  </si>
  <si>
    <t>příložné čidlo teploty pro směšovací okruh</t>
  </si>
  <si>
    <t>filtr "Y" s magnetickým sítkem 5/4"</t>
  </si>
  <si>
    <t>kulový uzávěr 5/4"</t>
  </si>
  <si>
    <t>filtr "Y" s magnetickým sítkem 1"</t>
  </si>
  <si>
    <t>zpětná klapka 1"</t>
  </si>
  <si>
    <t>teploměr 0-100 °C</t>
  </si>
  <si>
    <t>neutralizační box dle plyn. kotle, vč. neutralizačního granulátu</t>
  </si>
  <si>
    <t xml:space="preserve">Výkaz výměr - Vytápění </t>
  </si>
  <si>
    <t>nopová systémová deska: T(rozteč)-50 mm; H(výška)-30 mm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</si>
  <si>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</si>
  <si>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potrubí PEX - 17x2 mm</t>
  </si>
  <si>
    <t>tepelná izolace nebo tepelně izolační pás na potrubí</t>
  </si>
  <si>
    <t>okrajová izolační a dilatační páska</t>
  </si>
  <si>
    <t>plastifikátor do betonu (mísící poměr 1 l na 100 kg cementu)</t>
  </si>
  <si>
    <t>adaptér - z R/S na potrubí 18x(17x2)</t>
  </si>
  <si>
    <t>samolepící lišta pro ukotvení dilatační pásky k instalaci mezi systémové desky</t>
  </si>
  <si>
    <t>l</t>
  </si>
  <si>
    <t>válcový nepřímo ohřívaný zásobník TV o objemu 500 litrů, DxH - 850x1870 mm, stacionární - dodávka v setu s plynovými kotli</t>
  </si>
  <si>
    <t>závěsný plynový kondenzační kotel o jmen. výkonu 5,1 - 41 kW (vč. pojistného ventilu - 3 bary)</t>
  </si>
  <si>
    <t>15x1</t>
  </si>
  <si>
    <t>18x1</t>
  </si>
  <si>
    <t>22x1</t>
  </si>
  <si>
    <t>28x1</t>
  </si>
  <si>
    <t>35x1</t>
  </si>
  <si>
    <t>tlakový rozdělovač/sběrač pro 6 otopných okruhů</t>
  </si>
  <si>
    <t>MĚSTO HORAŽĎOVICE</t>
  </si>
  <si>
    <t>Mírové náměstí  č.p. 1 , 341 01 Horažďovice</t>
  </si>
  <si>
    <t>HORAŽĎOVICE  - p.č. st. 553 ,1457/2</t>
  </si>
  <si>
    <t>4. Tepelná izolace potrubí</t>
  </si>
  <si>
    <t>d15 -&gt; tl. = 20 mm</t>
  </si>
  <si>
    <t>d18 -&gt; tl. = 20 mm</t>
  </si>
  <si>
    <t>d28 -&gt; tl. = 20 mm</t>
  </si>
  <si>
    <t>d35 -&gt; tl. = 20 mm</t>
  </si>
  <si>
    <t>3. Potrubí vč. fitinek a těsnění - měď</t>
  </si>
  <si>
    <t>10-6050</t>
  </si>
  <si>
    <t>10-6080</t>
  </si>
  <si>
    <t>10-6100</t>
  </si>
  <si>
    <t>10-6140</t>
  </si>
  <si>
    <t>11-6060</t>
  </si>
  <si>
    <t>11-6160</t>
  </si>
  <si>
    <t>11-9080</t>
  </si>
  <si>
    <t>21-9070</t>
  </si>
  <si>
    <t>21-9100</t>
  </si>
  <si>
    <t>21-9110</t>
  </si>
  <si>
    <t>22-6140</t>
  </si>
  <si>
    <t>22-9160</t>
  </si>
  <si>
    <t>21-6180</t>
  </si>
  <si>
    <t>ekvitermní regulátor (4x směš. okruh; 1x okruh přípravy TV; 1x okruh ohřevu VZT) s možností napojení kaskádového modulu - v dodávce s plynovými kotli</t>
  </si>
  <si>
    <t>kaskádový modul pro 2 plyn. kotle - v dodávce s plynovými kotli</t>
  </si>
  <si>
    <t>spínací modul pro přímý okruh v dodávce s plynovými kotli</t>
  </si>
  <si>
    <t>spínací modul pro směšovaný okruh v dodávce s plynovými kotli</t>
  </si>
  <si>
    <t>čidlo teploty k zásobníku TV - v dodávce s plynovými kotli</t>
  </si>
  <si>
    <t>stacionání tlaková expanzní nádoba o objemu 60 litrů vč. servisních armatur (uzávěr se zajištěním a vypouštěcí ventil)</t>
  </si>
  <si>
    <t>termohydraulický rozdělovač vč. čidla teploty vody - v dodávce s plynovými kotli</t>
  </si>
  <si>
    <t>úpravna vody + dopouštěcí stanice - v dodávce s plyn. kotli</t>
  </si>
  <si>
    <t>11-200070</t>
  </si>
  <si>
    <t>42x1,5</t>
  </si>
  <si>
    <t>54x1,5</t>
  </si>
  <si>
    <t>d42 -&gt; tl. = 30 mm</t>
  </si>
  <si>
    <t>d54 -&gt; tl. = 30 mm</t>
  </si>
  <si>
    <t>d22 -&gt; tl. = 20 mm</t>
  </si>
  <si>
    <t>R/S - s kulovými uzávěry s teploměry, průtokoměry, vypouštěním a odvzdušněním 1"x18/8 vč. skříně do stěny - 8 okruhů</t>
  </si>
  <si>
    <t>R/S - s kulovými uzávěry s teploměry, průtokoměry, vypouštěním a odvzdušněním 1"x18/6 vč. skříně do stěny - 6 okruhů</t>
  </si>
  <si>
    <r>
      <t>vyvažovací ventil s měřícími vsuvkami (DN 10; Kvs=1,36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</si>
  <si>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r>
      <t>vyvažovací ventil s měřícími vsuvkami (DN 15; Kvs=2,56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</si>
  <si>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r>
      <t>vyvažovací ventil s měřícími vsuvkami (DN 20; Kvs=5,39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</si>
  <si>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r>
      <t>vyvažovací ventil s měřícími vsuvkami (DN 25; Kvs=8,529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</si>
  <si>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r>
      <t>ultrazvukový kalorimetrický měřič tepla s dálkovým odečtem (DN 20; Q</t>
    </r>
    <r>
      <rPr>
        <vertAlign val="subscript"/>
        <sz val="11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>=0,6 m3/h; Kvs=3,46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</si>
  <si>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r>
      <t>ultrazvukový kalorimetrický měřič tepla s dálkovým odečtem (DN 20; Q</t>
    </r>
    <r>
      <rPr>
        <vertAlign val="subscript"/>
        <sz val="11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>=1,5 m3/h; Kvs=4,89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</si>
  <si>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t>5. Otopné plochy</t>
  </si>
  <si>
    <t>5.1 bílá desková otopná tělesa typ ventil kompakt vč. příslušenství</t>
  </si>
  <si>
    <t>5.2 bílé otopné deskové těleso typ svislé se spodním napojením vč. příslušenství</t>
  </si>
  <si>
    <t>5.3 podlahové vytápění - mokrý způsob</t>
  </si>
  <si>
    <t>doprava</t>
  </si>
  <si>
    <t>uvedení do provozu</t>
  </si>
  <si>
    <t>hydraulické vyvážení VYT soustavy</t>
  </si>
  <si>
    <t>před realizací VYT je potřeba provést dodavatelský výkaz materiálu od skutečného dodavatele</t>
  </si>
  <si>
    <t>6. Ostatní</t>
  </si>
  <si>
    <r>
      <t>ultrazvukový kalorimetrický měřič tepla s dálkovým odečtem (DN 20; Q</t>
    </r>
    <r>
      <rPr>
        <vertAlign val="subscript"/>
        <sz val="11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>=2,5 m3/h; Kvs=8,15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</si>
  <si>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r>
      <t>3estný směšovací ventil (DN 25, Kvs=10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 + el.pohon (plynulá spojitá regulace)</t>
    </r>
  </si>
  <si>
    <r>
      <t>3estný směšovací ventil (DN 15, Kvs=1,63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 + el.pohon (plynulá spojitá regulace)</t>
    </r>
  </si>
  <si>
    <t>havarijní termostat (max 50 °C)</t>
  </si>
  <si>
    <r>
      <t>oběhové čerpadlo DN 32; F 180 mm; (Pmax= 60 kPa při m= 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</si>
  <si>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t>oběhové čerpadlo DN 32; F 180 mm -&gt; v dodávce s plynovými kotli</t>
  </si>
  <si>
    <r>
      <t>oběhové čerpadlo DN 25; F 180 mm; (Pmax= 60 kPa při m= 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</si>
  <si>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r>
      <t>oběhové čerpadlo DN 25; F 180 mm; (Pmax= 40 kPa při m= 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</si>
  <si>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r>
      <t>"H" šroubení (DN 15; Kvs=1,48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</si>
  <si>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r>
      <t>"H" ventil (DN 15; Kvs=0,60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/h)</t>
    </r>
  </si>
  <si>
    <t>kulový uzávěr 3/4"</t>
  </si>
  <si>
    <t>kulový uzávěr 6/4"</t>
  </si>
  <si>
    <t>kulový uzávěr 2"</t>
  </si>
  <si>
    <t>filtr "Y" 2"</t>
  </si>
  <si>
    <t>zpětná klapka 3/4"</t>
  </si>
  <si>
    <t>zpětná klapka 6/4"</t>
  </si>
  <si>
    <t>filtr "Y" s magnetickým sítkem 3/4"</t>
  </si>
  <si>
    <t>magnetický separační odlučovač 6/4" s TI - v dodávce s plyn. kotli</t>
  </si>
  <si>
    <t>destratifikátor do č.m. 125 (230V, cca 200W)</t>
  </si>
  <si>
    <t>koaxiální odkouření a přívod vzduchu potrubím 80/125 od plynového kotle do komínové šachty až nad střechu - revizní kus, střešní průchodky do šikmé střechy, typové ukončovací hlavice, 3x 90° kolena, rovné kusy cca 16m -&gt; přesně nacenit dle skutečných kotlů</t>
  </si>
  <si>
    <t>původní smazáno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</si>
</sst>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2" fillId="0" borderId="7" xfId="0" applyFont="1" applyBorder="1"/>
    <xf numFmtId="0" fontId="3" fillId="0" borderId="7" xfId="0" applyFont="1" applyBorder="1"/>
    <xf numFmtId="0" fontId="4" fillId="0" borderId="8" xfId="0" applyFont="1" applyBorder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4" xfId="0" applyFont="1" applyBorder="1"/>
    <xf numFmtId="0" fontId="0" fillId="0" borderId="4" xfId="0" applyBorder="1" applyAlignment="1">
      <alignment horizontal="left"/>
    </xf>
    <xf numFmtId="0" fontId="7" fillId="0" borderId="14" xfId="0" applyFont="1" applyBorder="1" applyAlignment="1">
      <alignment horizontal="left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49" fontId="6" fillId="0" borderId="21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1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6" fillId="0" borderId="12" xfId="0" applyFont="1" applyBorder="1" applyAlignment="1">
      <alignment horizontal="left" wrapText="1"/>
    </xf>
    <xf numFmtId="0" fontId="0" fillId="0" borderId="12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left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horizontal="justify" vertical="center"/>
    </xf>
    <xf numFmtId="1" fontId="6" fillId="0" borderId="4" xfId="0" applyNumberFormat="1" applyFont="1" applyBorder="1" applyAlignment="1">
      <alignment horizontal="center"/>
    </xf>
    <xf numFmtId="0" fontId="0" fillId="0" borderId="14" xfId="0" applyBorder="1" applyAlignment="1">
      <alignment horizontal="justify" vertical="center"/>
    </xf>
    <xf numFmtId="0" fontId="6" fillId="0" borderId="12" xfId="0" applyFont="1" applyBorder="1" applyAlignment="1">
      <alignment horizontal="left"/>
    </xf>
    <xf numFmtId="1" fontId="0" fillId="0" borderId="14" xfId="0" applyNumberFormat="1" applyBorder="1" applyAlignment="1">
      <alignment horizontal="center"/>
    </xf>
    <xf numFmtId="0" fontId="6" fillId="0" borderId="4" xfId="0" applyFont="1" applyBorder="1" applyAlignment="1">
      <alignment horizontal="justify" vertical="top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2" fillId="0" borderId="4" xfId="0" applyFont="1" applyBorder="1" applyAlignment="1">
      <alignment wrapText="1"/>
    </xf>
    <xf numFmtId="0" fontId="6" fillId="0" borderId="4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49" fontId="7" fillId="0" borderId="9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3" fillId="0" borderId="22" xfId="0" applyFont="1" applyBorder="1" applyAlignment="1">
      <alignment vertical="top" wrapText="1"/>
    </xf>
    <xf numFmtId="0" fontId="13" fillId="0" borderId="23" xfId="0" applyFont="1" applyBorder="1" applyAlignment="1">
      <alignment vertical="top" wrapText="1"/>
    </xf>
    <xf numFmtId="0" fontId="13" fillId="0" borderId="24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4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DAB7A-281B-4E5F-96F2-803108311353}">
  <dimension ref="A1:D116"/>
  <sheetViews>
    <sheetView tabSelected="1" zoomScale="130" zoomScaleNormal="130" workbookViewId="0">
      <selection activeCell="A6" sqref="A6:D6"/>
    </sheetView>
  </sheetViews>
  <sheetFormatPr defaultRowHeight="15" x14ac:dyDescent="0.25"/>
  <cols>
    <col min="1" max="1" width="7.140625" style="4" bestFit="1" customWidth="1"/>
    <col min="2" max="2" width="59.5703125" style="1" customWidth="1"/>
    <col min="3" max="3" width="8.85546875" bestFit="1" customWidth="1"/>
    <col min="4" max="4" width="4.85546875" style="4" customWidth="1"/>
    <col min="6" max="6" width="11.85546875" bestFit="1" customWidth="1"/>
  </cols>
  <sheetData>
    <row r="1" spans="1:4" ht="15.75" x14ac:dyDescent="0.25">
      <c r="B1" s="7" t="s">
        <v>5</v>
      </c>
      <c r="C1" s="4"/>
    </row>
    <row r="2" spans="1:4" ht="15.75" x14ac:dyDescent="0.25">
      <c r="B2" s="8" t="s">
        <v>43</v>
      </c>
      <c r="C2" s="4"/>
    </row>
    <row r="3" spans="1:4" ht="15.75" x14ac:dyDescent="0.25">
      <c r="B3" s="8" t="s">
        <v>44</v>
      </c>
      <c r="C3" s="4"/>
    </row>
    <row r="4" spans="1:4" ht="15.75" x14ac:dyDescent="0.25">
      <c r="B4" s="9" t="s">
        <v>7</v>
      </c>
      <c r="C4" s="4"/>
    </row>
    <row r="5" spans="1:4" ht="16.5" thickBot="1" x14ac:dyDescent="0.3">
      <c r="B5" s="10" t="s">
        <v>45</v>
      </c>
      <c r="C5" s="4"/>
    </row>
    <row r="6" spans="1:4" ht="19.5" thickBot="1" x14ac:dyDescent="0.35">
      <c r="A6" s="73" t="s">
        <v>25</v>
      </c>
      <c r="B6" s="74"/>
      <c r="C6" s="74"/>
      <c r="D6" s="75"/>
    </row>
    <row r="7" spans="1:4" ht="16.5" thickBot="1" x14ac:dyDescent="0.3">
      <c r="A7" s="5" t="s">
        <v>6</v>
      </c>
      <c r="B7" s="2" t="s">
        <v>1</v>
      </c>
      <c r="C7" s="3" t="s">
        <v>2</v>
      </c>
      <c r="D7" s="6" t="s">
        <v>3</v>
      </c>
    </row>
    <row r="8" spans="1:4" ht="16.5" thickBot="1" x14ac:dyDescent="0.3">
      <c r="A8" s="16"/>
      <c r="B8" s="76" t="s">
        <v>8</v>
      </c>
      <c r="C8" s="77"/>
      <c r="D8" s="78"/>
    </row>
    <row r="9" spans="1:4" ht="30" x14ac:dyDescent="0.25">
      <c r="A9" s="17"/>
      <c r="B9" s="38" t="s">
        <v>36</v>
      </c>
      <c r="C9" s="19">
        <v>2</v>
      </c>
      <c r="D9" s="20" t="s">
        <v>4</v>
      </c>
    </row>
    <row r="10" spans="1:4" ht="45" x14ac:dyDescent="0.25">
      <c r="A10" s="17"/>
      <c r="B10" s="38" t="s">
        <v>65</v>
      </c>
      <c r="C10" s="13">
        <v>1</v>
      </c>
      <c r="D10" s="14" t="s">
        <v>4</v>
      </c>
    </row>
    <row r="11" spans="1:4" x14ac:dyDescent="0.25">
      <c r="A11" s="17"/>
      <c r="B11" s="38" t="s">
        <v>66</v>
      </c>
      <c r="C11" s="13">
        <v>1</v>
      </c>
      <c r="D11" s="14" t="s">
        <v>4</v>
      </c>
    </row>
    <row r="12" spans="1:4" x14ac:dyDescent="0.25">
      <c r="A12" s="17"/>
      <c r="B12" s="50" t="s">
        <v>68</v>
      </c>
      <c r="C12" s="13">
        <v>4</v>
      </c>
      <c r="D12" s="14" t="s">
        <v>4</v>
      </c>
    </row>
    <row r="13" spans="1:4" x14ac:dyDescent="0.25">
      <c r="A13" s="17"/>
      <c r="B13" s="50" t="s">
        <v>67</v>
      </c>
      <c r="C13" s="13">
        <v>2</v>
      </c>
      <c r="D13" s="14" t="s">
        <v>4</v>
      </c>
    </row>
    <row r="14" spans="1:4" ht="30" x14ac:dyDescent="0.25">
      <c r="A14" s="17"/>
      <c r="B14" s="18" t="s">
        <v>35</v>
      </c>
      <c r="C14" s="13">
        <v>1</v>
      </c>
      <c r="D14" s="14" t="s">
        <v>4</v>
      </c>
    </row>
    <row r="15" spans="1:4" x14ac:dyDescent="0.25">
      <c r="A15" s="17"/>
      <c r="B15" s="21" t="s">
        <v>69</v>
      </c>
      <c r="C15" s="13">
        <v>1</v>
      </c>
      <c r="D15" s="14" t="s">
        <v>4</v>
      </c>
    </row>
    <row r="16" spans="1:4" ht="30" x14ac:dyDescent="0.25">
      <c r="A16" s="17"/>
      <c r="B16" s="38" t="s">
        <v>70</v>
      </c>
      <c r="C16" s="13">
        <v>1</v>
      </c>
      <c r="D16" s="14" t="s">
        <v>4</v>
      </c>
    </row>
    <row r="17" spans="1:4" x14ac:dyDescent="0.25">
      <c r="A17" s="17"/>
      <c r="B17" s="21" t="s">
        <v>9</v>
      </c>
      <c r="C17" s="13">
        <v>1</v>
      </c>
      <c r="D17" s="14" t="s">
        <v>4</v>
      </c>
    </row>
    <row r="18" spans="1:4" ht="30" x14ac:dyDescent="0.25">
      <c r="A18" s="17"/>
      <c r="B18" s="18" t="s">
        <v>71</v>
      </c>
      <c r="C18" s="13">
        <v>1</v>
      </c>
      <c r="D18" s="14" t="s">
        <v>4</v>
      </c>
    </row>
    <row r="19" spans="1:4" x14ac:dyDescent="0.25">
      <c r="A19" s="17"/>
      <c r="B19" s="44" t="s">
        <v>42</v>
      </c>
      <c r="C19" s="13">
        <v>1</v>
      </c>
      <c r="D19" s="14" t="s">
        <v>4</v>
      </c>
    </row>
    <row r="20" spans="1:4" x14ac:dyDescent="0.25">
      <c r="A20" s="17"/>
      <c r="B20" s="44" t="s">
        <v>24</v>
      </c>
      <c r="C20" s="13">
        <v>1</v>
      </c>
      <c r="D20" s="14" t="s">
        <v>10</v>
      </c>
    </row>
    <row r="21" spans="1:4" x14ac:dyDescent="0.25">
      <c r="A21" s="17"/>
      <c r="B21" s="44" t="s">
        <v>72</v>
      </c>
      <c r="C21" s="13">
        <v>1</v>
      </c>
      <c r="D21" s="14" t="s">
        <v>10</v>
      </c>
    </row>
    <row r="22" spans="1:4" ht="65.25" customHeight="1" x14ac:dyDescent="0.25">
      <c r="A22" s="17"/>
      <c r="B22" s="85" t="s">
        <v>115</v>
      </c>
      <c r="C22" s="13">
        <v>2</v>
      </c>
      <c r="D22" s="14" t="s">
        <v>10</v>
      </c>
    </row>
    <row r="23" spans="1:4" x14ac:dyDescent="0.25">
      <c r="A23" s="17"/>
      <c r="B23" s="86" t="s">
        <v>116</v>
      </c>
      <c r="C23" s="13">
        <v>0</v>
      </c>
      <c r="D23" s="14" t="s">
        <v>10</v>
      </c>
    </row>
    <row r="24" spans="1:4" x14ac:dyDescent="0.25">
      <c r="A24" s="17"/>
      <c r="B24" s="60" t="s">
        <v>114</v>
      </c>
      <c r="C24" s="13">
        <v>1</v>
      </c>
      <c r="D24" s="14" t="s">
        <v>4</v>
      </c>
    </row>
    <row r="25" spans="1:4" ht="15.75" thickBot="1" x14ac:dyDescent="0.3">
      <c r="A25" s="22"/>
      <c r="B25" s="23"/>
      <c r="C25" s="24"/>
      <c r="D25" s="25"/>
    </row>
    <row r="26" spans="1:4" ht="16.5" thickBot="1" x14ac:dyDescent="0.3">
      <c r="A26" s="26"/>
      <c r="B26" s="76" t="s">
        <v>11</v>
      </c>
      <c r="C26" s="77"/>
      <c r="D26" s="78"/>
    </row>
    <row r="27" spans="1:4" ht="30" x14ac:dyDescent="0.25">
      <c r="A27" s="22"/>
      <c r="B27" s="39" t="s">
        <v>17</v>
      </c>
      <c r="C27" s="19">
        <f>C28+C29</f>
        <v>30</v>
      </c>
      <c r="D27" s="20" t="s">
        <v>4</v>
      </c>
    </row>
    <row r="28" spans="1:4" ht="17.25" x14ac:dyDescent="0.25">
      <c r="A28" s="22"/>
      <c r="B28" s="27" t="s">
        <v>104</v>
      </c>
      <c r="C28" s="11">
        <f>SUM(C84:C96)</f>
        <v>29</v>
      </c>
      <c r="D28" s="12" t="s">
        <v>4</v>
      </c>
    </row>
    <row r="29" spans="1:4" ht="17.25" x14ac:dyDescent="0.25">
      <c r="A29" s="22"/>
      <c r="B29" s="27" t="s">
        <v>105</v>
      </c>
      <c r="C29" s="11">
        <f>C99</f>
        <v>1</v>
      </c>
      <c r="D29" s="12" t="s">
        <v>4</v>
      </c>
    </row>
    <row r="30" spans="1:4" x14ac:dyDescent="0.25">
      <c r="A30" s="22"/>
      <c r="B30" s="60" t="s">
        <v>101</v>
      </c>
      <c r="C30" s="11">
        <f>1+1</f>
        <v>2</v>
      </c>
      <c r="D30" s="12" t="s">
        <v>4</v>
      </c>
    </row>
    <row r="31" spans="1:4" ht="17.25" x14ac:dyDescent="0.25">
      <c r="A31" s="22"/>
      <c r="B31" s="54" t="s">
        <v>103</v>
      </c>
      <c r="C31" s="40">
        <v>1</v>
      </c>
      <c r="D31" s="41" t="s">
        <v>4</v>
      </c>
    </row>
    <row r="32" spans="1:4" ht="32.25" x14ac:dyDescent="0.25">
      <c r="A32" s="22"/>
      <c r="B32" s="54" t="s">
        <v>102</v>
      </c>
      <c r="C32" s="40">
        <v>3</v>
      </c>
      <c r="D32" s="41" t="s">
        <v>4</v>
      </c>
    </row>
    <row r="33" spans="1:4" ht="32.25" x14ac:dyDescent="0.25">
      <c r="A33" s="42"/>
      <c r="B33" s="54" t="s">
        <v>100</v>
      </c>
      <c r="C33" s="40">
        <v>2</v>
      </c>
      <c r="D33" s="41" t="s">
        <v>4</v>
      </c>
    </row>
    <row r="34" spans="1:4" ht="32.25" x14ac:dyDescent="0.25">
      <c r="A34" s="42"/>
      <c r="B34" s="53" t="s">
        <v>98</v>
      </c>
      <c r="C34" s="13">
        <v>3</v>
      </c>
      <c r="D34" s="15" t="s">
        <v>4</v>
      </c>
    </row>
    <row r="35" spans="1:4" ht="32.25" x14ac:dyDescent="0.25">
      <c r="A35" s="22"/>
      <c r="B35" s="53" t="s">
        <v>97</v>
      </c>
      <c r="C35" s="13">
        <v>1</v>
      </c>
      <c r="D35" s="15" t="s">
        <v>4</v>
      </c>
    </row>
    <row r="36" spans="1:4" x14ac:dyDescent="0.25">
      <c r="A36" s="22"/>
      <c r="B36" s="28" t="s">
        <v>18</v>
      </c>
      <c r="C36" s="43">
        <f>C34+C35</f>
        <v>4</v>
      </c>
      <c r="D36" s="12" t="s">
        <v>4</v>
      </c>
    </row>
    <row r="37" spans="1:4" x14ac:dyDescent="0.25">
      <c r="A37" s="22"/>
      <c r="B37" s="28" t="s">
        <v>99</v>
      </c>
      <c r="C37" s="43">
        <v>3</v>
      </c>
      <c r="D37" s="12" t="s">
        <v>4</v>
      </c>
    </row>
    <row r="38" spans="1:4" ht="17.25" x14ac:dyDescent="0.25">
      <c r="A38" s="22"/>
      <c r="B38" s="27" t="s">
        <v>81</v>
      </c>
      <c r="C38" s="11">
        <v>3</v>
      </c>
      <c r="D38" s="12" t="s">
        <v>4</v>
      </c>
    </row>
    <row r="39" spans="1:4" ht="17.25" x14ac:dyDescent="0.25">
      <c r="A39" s="22"/>
      <c r="B39" s="27" t="s">
        <v>82</v>
      </c>
      <c r="C39" s="11">
        <v>4</v>
      </c>
      <c r="D39" s="12" t="s">
        <v>4</v>
      </c>
    </row>
    <row r="40" spans="1:4" ht="17.25" x14ac:dyDescent="0.25">
      <c r="A40" s="22"/>
      <c r="B40" s="27" t="s">
        <v>83</v>
      </c>
      <c r="C40" s="11">
        <v>1</v>
      </c>
      <c r="D40" s="12" t="s">
        <v>4</v>
      </c>
    </row>
    <row r="41" spans="1:4" ht="17.25" x14ac:dyDescent="0.25">
      <c r="A41" s="22"/>
      <c r="B41" s="27" t="s">
        <v>84</v>
      </c>
      <c r="C41" s="11">
        <f>1</f>
        <v>1</v>
      </c>
      <c r="D41" s="12" t="s">
        <v>4</v>
      </c>
    </row>
    <row r="42" spans="1:4" ht="33.75" x14ac:dyDescent="0.35">
      <c r="A42" s="22"/>
      <c r="B42" s="55" t="s">
        <v>85</v>
      </c>
      <c r="C42" s="57">
        <v>4</v>
      </c>
      <c r="D42" s="15" t="s">
        <v>4</v>
      </c>
    </row>
    <row r="43" spans="1:4" ht="33.75" x14ac:dyDescent="0.35">
      <c r="A43" s="22"/>
      <c r="B43" s="55" t="s">
        <v>86</v>
      </c>
      <c r="C43" s="57">
        <v>1</v>
      </c>
      <c r="D43" s="15" t="s">
        <v>4</v>
      </c>
    </row>
    <row r="44" spans="1:4" ht="33.75" x14ac:dyDescent="0.35">
      <c r="A44" s="22"/>
      <c r="B44" s="55" t="s">
        <v>96</v>
      </c>
      <c r="C44" s="57">
        <v>1</v>
      </c>
      <c r="D44" s="15" t="s">
        <v>4</v>
      </c>
    </row>
    <row r="45" spans="1:4" x14ac:dyDescent="0.25">
      <c r="A45" s="22"/>
      <c r="B45" s="44" t="s">
        <v>106</v>
      </c>
      <c r="C45" s="11">
        <f>3+3</f>
        <v>6</v>
      </c>
      <c r="D45" s="12" t="s">
        <v>4</v>
      </c>
    </row>
    <row r="46" spans="1:4" x14ac:dyDescent="0.25">
      <c r="A46" s="22"/>
      <c r="B46" s="44" t="s">
        <v>12</v>
      </c>
      <c r="C46" s="11">
        <f>3+3</f>
        <v>6</v>
      </c>
      <c r="D46" s="12" t="s">
        <v>4</v>
      </c>
    </row>
    <row r="47" spans="1:4" x14ac:dyDescent="0.25">
      <c r="A47" s="22"/>
      <c r="B47" s="44" t="s">
        <v>20</v>
      </c>
      <c r="C47" s="11">
        <f>3+3</f>
        <v>6</v>
      </c>
      <c r="D47" s="12" t="s">
        <v>4</v>
      </c>
    </row>
    <row r="48" spans="1:4" x14ac:dyDescent="0.25">
      <c r="A48" s="22"/>
      <c r="B48" s="44" t="s">
        <v>107</v>
      </c>
      <c r="C48" s="11">
        <v>8</v>
      </c>
      <c r="D48" s="12" t="s">
        <v>4</v>
      </c>
    </row>
    <row r="49" spans="1:4" x14ac:dyDescent="0.25">
      <c r="A49" s="22"/>
      <c r="B49" s="44" t="s">
        <v>108</v>
      </c>
      <c r="C49" s="11">
        <v>4</v>
      </c>
      <c r="D49" s="12" t="s">
        <v>4</v>
      </c>
    </row>
    <row r="50" spans="1:4" x14ac:dyDescent="0.25">
      <c r="A50" s="22"/>
      <c r="B50" s="56" t="s">
        <v>113</v>
      </c>
      <c r="C50" s="57">
        <v>1</v>
      </c>
      <c r="D50" s="15" t="s">
        <v>4</v>
      </c>
    </row>
    <row r="51" spans="1:4" x14ac:dyDescent="0.25">
      <c r="A51" s="22"/>
      <c r="B51" s="44" t="s">
        <v>109</v>
      </c>
      <c r="C51" s="11">
        <f>1</f>
        <v>1</v>
      </c>
      <c r="D51" s="12" t="s">
        <v>4</v>
      </c>
    </row>
    <row r="52" spans="1:4" x14ac:dyDescent="0.25">
      <c r="A52" s="22"/>
      <c r="B52" s="44" t="s">
        <v>19</v>
      </c>
      <c r="C52" s="11">
        <v>2</v>
      </c>
      <c r="D52" s="12" t="s">
        <v>4</v>
      </c>
    </row>
    <row r="53" spans="1:4" x14ac:dyDescent="0.25">
      <c r="A53" s="22"/>
      <c r="B53" s="44" t="s">
        <v>21</v>
      </c>
      <c r="C53" s="11">
        <v>2</v>
      </c>
      <c r="D53" s="12" t="s">
        <v>4</v>
      </c>
    </row>
    <row r="54" spans="1:4" x14ac:dyDescent="0.25">
      <c r="A54" s="22"/>
      <c r="B54" s="44" t="s">
        <v>112</v>
      </c>
      <c r="C54" s="11">
        <v>2</v>
      </c>
      <c r="D54" s="12" t="s">
        <v>4</v>
      </c>
    </row>
    <row r="55" spans="1:4" x14ac:dyDescent="0.25">
      <c r="A55" s="22"/>
      <c r="B55" s="44" t="s">
        <v>110</v>
      </c>
      <c r="C55" s="11">
        <v>2</v>
      </c>
      <c r="D55" s="12" t="s">
        <v>4</v>
      </c>
    </row>
    <row r="56" spans="1:4" x14ac:dyDescent="0.25">
      <c r="A56" s="22"/>
      <c r="B56" s="44" t="s">
        <v>22</v>
      </c>
      <c r="C56" s="11">
        <v>2</v>
      </c>
      <c r="D56" s="12" t="s">
        <v>4</v>
      </c>
    </row>
    <row r="57" spans="1:4" x14ac:dyDescent="0.25">
      <c r="A57" s="22"/>
      <c r="B57" s="44" t="s">
        <v>16</v>
      </c>
      <c r="C57" s="11">
        <v>2</v>
      </c>
      <c r="D57" s="12" t="s">
        <v>4</v>
      </c>
    </row>
    <row r="58" spans="1:4" x14ac:dyDescent="0.25">
      <c r="A58" s="22"/>
      <c r="B58" s="44" t="s">
        <v>111</v>
      </c>
      <c r="C58" s="11">
        <v>2</v>
      </c>
      <c r="D58" s="12" t="s">
        <v>4</v>
      </c>
    </row>
    <row r="59" spans="1:4" x14ac:dyDescent="0.25">
      <c r="A59" s="22"/>
      <c r="B59" s="44" t="s">
        <v>15</v>
      </c>
      <c r="C59" s="11">
        <f>2+4+4+2+2</f>
        <v>14</v>
      </c>
      <c r="D59" s="12" t="s">
        <v>4</v>
      </c>
    </row>
    <row r="60" spans="1:4" x14ac:dyDescent="0.25">
      <c r="A60" s="22"/>
      <c r="B60" s="44" t="s">
        <v>13</v>
      </c>
      <c r="C60" s="11">
        <f>4+6*2</f>
        <v>16</v>
      </c>
      <c r="D60" s="12" t="s">
        <v>4</v>
      </c>
    </row>
    <row r="61" spans="1:4" x14ac:dyDescent="0.25">
      <c r="A61" s="22"/>
      <c r="B61" s="44" t="s">
        <v>14</v>
      </c>
      <c r="C61" s="11">
        <f>6*2+1</f>
        <v>13</v>
      </c>
      <c r="D61" s="12" t="s">
        <v>4</v>
      </c>
    </row>
    <row r="62" spans="1:4" x14ac:dyDescent="0.25">
      <c r="A62" s="22"/>
      <c r="B62" s="44" t="s">
        <v>23</v>
      </c>
      <c r="C62" s="11">
        <f>2+6*2</f>
        <v>14</v>
      </c>
      <c r="D62" s="12" t="s">
        <v>4</v>
      </c>
    </row>
    <row r="63" spans="1:4" ht="15.75" thickBot="1" x14ac:dyDescent="0.3">
      <c r="A63" s="22"/>
      <c r="B63" s="29"/>
      <c r="C63" s="30"/>
      <c r="D63" s="31"/>
    </row>
    <row r="64" spans="1:4" ht="16.5" thickBot="1" x14ac:dyDescent="0.3">
      <c r="A64" s="26"/>
      <c r="B64" s="79" t="s">
        <v>51</v>
      </c>
      <c r="C64" s="80"/>
      <c r="D64" s="81"/>
    </row>
    <row r="65" spans="1:4" x14ac:dyDescent="0.25">
      <c r="A65" s="22"/>
      <c r="B65" s="28" t="s">
        <v>37</v>
      </c>
      <c r="C65" s="32">
        <f>C74+23*1.1</f>
        <v>183.70000000000005</v>
      </c>
      <c r="D65" s="33" t="s">
        <v>0</v>
      </c>
    </row>
    <row r="66" spans="1:4" x14ac:dyDescent="0.25">
      <c r="A66" s="22"/>
      <c r="B66" s="28" t="s">
        <v>38</v>
      </c>
      <c r="C66" s="32">
        <f>C75+26*1.1</f>
        <v>81.400000000000006</v>
      </c>
      <c r="D66" s="33" t="s">
        <v>0</v>
      </c>
    </row>
    <row r="67" spans="1:4" x14ac:dyDescent="0.25">
      <c r="A67" s="22"/>
      <c r="B67" s="28" t="s">
        <v>39</v>
      </c>
      <c r="C67" s="32">
        <f>C76+5*1.1</f>
        <v>112.20000000000002</v>
      </c>
      <c r="D67" s="33" t="s">
        <v>0</v>
      </c>
    </row>
    <row r="68" spans="1:4" x14ac:dyDescent="0.25">
      <c r="A68" s="22"/>
      <c r="B68" s="28" t="s">
        <v>40</v>
      </c>
      <c r="C68" s="32">
        <f>C77+15*1.1</f>
        <v>180.4</v>
      </c>
      <c r="D68" s="33" t="s">
        <v>0</v>
      </c>
    </row>
    <row r="69" spans="1:4" x14ac:dyDescent="0.25">
      <c r="A69" s="22"/>
      <c r="B69" s="28" t="s">
        <v>41</v>
      </c>
      <c r="C69" s="32">
        <f>C78+31*1.1</f>
        <v>93.5</v>
      </c>
      <c r="D69" s="33" t="s">
        <v>0</v>
      </c>
    </row>
    <row r="70" spans="1:4" x14ac:dyDescent="0.25">
      <c r="A70" s="22"/>
      <c r="B70" s="28" t="s">
        <v>74</v>
      </c>
      <c r="C70" s="32">
        <f>4*1+2*1</f>
        <v>6</v>
      </c>
      <c r="D70" s="33" t="s">
        <v>0</v>
      </c>
    </row>
    <row r="71" spans="1:4" x14ac:dyDescent="0.25">
      <c r="A71" s="22"/>
      <c r="B71" s="28" t="s">
        <v>75</v>
      </c>
      <c r="C71" s="32">
        <v>3</v>
      </c>
      <c r="D71" s="33" t="s">
        <v>0</v>
      </c>
    </row>
    <row r="72" spans="1:4" ht="15.75" thickBot="1" x14ac:dyDescent="0.3">
      <c r="A72" s="22"/>
      <c r="B72" s="23"/>
      <c r="C72" s="51"/>
      <c r="D72" s="25"/>
    </row>
    <row r="73" spans="1:4" ht="16.5" thickBot="1" x14ac:dyDescent="0.3">
      <c r="A73" s="22"/>
      <c r="B73" s="79" t="s">
        <v>46</v>
      </c>
      <c r="C73" s="80"/>
      <c r="D73" s="81"/>
    </row>
    <row r="74" spans="1:4" x14ac:dyDescent="0.25">
      <c r="A74" s="22"/>
      <c r="B74" s="28" t="s">
        <v>47</v>
      </c>
      <c r="C74" s="32">
        <f>76*1.1+68*1.1</f>
        <v>158.40000000000003</v>
      </c>
      <c r="D74" s="33" t="s">
        <v>0</v>
      </c>
    </row>
    <row r="75" spans="1:4" x14ac:dyDescent="0.25">
      <c r="A75" s="22"/>
      <c r="B75" s="28" t="s">
        <v>48</v>
      </c>
      <c r="C75" s="48">
        <f>17*1.1+31*1.1</f>
        <v>52.800000000000004</v>
      </c>
      <c r="D75" s="12" t="s">
        <v>0</v>
      </c>
    </row>
    <row r="76" spans="1:4" x14ac:dyDescent="0.25">
      <c r="A76" s="22"/>
      <c r="B76" s="28" t="s">
        <v>78</v>
      </c>
      <c r="C76" s="48">
        <f>81*1.1+16*1.1</f>
        <v>106.70000000000002</v>
      </c>
      <c r="D76" s="12" t="s">
        <v>0</v>
      </c>
    </row>
    <row r="77" spans="1:4" x14ac:dyDescent="0.25">
      <c r="A77" s="22"/>
      <c r="B77" s="28" t="s">
        <v>49</v>
      </c>
      <c r="C77" s="48">
        <f>149*1.1</f>
        <v>163.9</v>
      </c>
      <c r="D77" s="12" t="s">
        <v>0</v>
      </c>
    </row>
    <row r="78" spans="1:4" x14ac:dyDescent="0.25">
      <c r="A78" s="22"/>
      <c r="B78" s="28" t="s">
        <v>50</v>
      </c>
      <c r="C78" s="48">
        <f>42*1.1+12*1.1</f>
        <v>59.400000000000006</v>
      </c>
      <c r="D78" s="12" t="s">
        <v>0</v>
      </c>
    </row>
    <row r="79" spans="1:4" x14ac:dyDescent="0.25">
      <c r="A79" s="22"/>
      <c r="B79" s="28" t="s">
        <v>76</v>
      </c>
      <c r="C79" s="48">
        <f>C70</f>
        <v>6</v>
      </c>
      <c r="D79" s="12" t="s">
        <v>0</v>
      </c>
    </row>
    <row r="80" spans="1:4" x14ac:dyDescent="0.25">
      <c r="A80" s="22"/>
      <c r="B80" s="28" t="s">
        <v>77</v>
      </c>
      <c r="C80" s="48">
        <f>C71</f>
        <v>3</v>
      </c>
      <c r="D80" s="12" t="s">
        <v>0</v>
      </c>
    </row>
    <row r="81" spans="1:4" ht="15.75" thickBot="1" x14ac:dyDescent="0.3">
      <c r="A81" s="22"/>
      <c r="B81" s="23"/>
      <c r="C81" s="51"/>
      <c r="D81" s="25"/>
    </row>
    <row r="82" spans="1:4" ht="16.5" thickBot="1" x14ac:dyDescent="0.3">
      <c r="A82" s="26"/>
      <c r="B82" s="82" t="s">
        <v>87</v>
      </c>
      <c r="C82" s="83"/>
      <c r="D82" s="84"/>
    </row>
    <row r="83" spans="1:4" x14ac:dyDescent="0.25">
      <c r="A83" s="22"/>
      <c r="B83" s="64" t="s">
        <v>88</v>
      </c>
      <c r="C83" s="65"/>
      <c r="D83" s="66"/>
    </row>
    <row r="84" spans="1:4" x14ac:dyDescent="0.25">
      <c r="A84" s="22"/>
      <c r="B84" s="34" t="s">
        <v>52</v>
      </c>
      <c r="C84" s="35">
        <v>3</v>
      </c>
      <c r="D84" s="33" t="s">
        <v>4</v>
      </c>
    </row>
    <row r="85" spans="1:4" x14ac:dyDescent="0.25">
      <c r="A85" s="22"/>
      <c r="B85" s="34" t="s">
        <v>53</v>
      </c>
      <c r="C85" s="35">
        <v>1</v>
      </c>
      <c r="D85" s="33" t="s">
        <v>4</v>
      </c>
    </row>
    <row r="86" spans="1:4" x14ac:dyDescent="0.25">
      <c r="A86" s="22"/>
      <c r="B86" s="34" t="s">
        <v>54</v>
      </c>
      <c r="C86" s="35">
        <v>1</v>
      </c>
      <c r="D86" s="33" t="s">
        <v>4</v>
      </c>
    </row>
    <row r="87" spans="1:4" x14ac:dyDescent="0.25">
      <c r="A87" s="22"/>
      <c r="B87" s="34" t="s">
        <v>55</v>
      </c>
      <c r="C87" s="35">
        <v>7</v>
      </c>
      <c r="D87" s="33" t="s">
        <v>4</v>
      </c>
    </row>
    <row r="88" spans="1:4" x14ac:dyDescent="0.25">
      <c r="A88" s="22"/>
      <c r="B88" s="34" t="s">
        <v>56</v>
      </c>
      <c r="C88" s="35">
        <v>1</v>
      </c>
      <c r="D88" s="33" t="s">
        <v>4</v>
      </c>
    </row>
    <row r="89" spans="1:4" x14ac:dyDescent="0.25">
      <c r="A89" s="22"/>
      <c r="B89" s="34" t="s">
        <v>57</v>
      </c>
      <c r="C89" s="35">
        <v>4</v>
      </c>
      <c r="D89" s="33" t="s">
        <v>4</v>
      </c>
    </row>
    <row r="90" spans="1:4" x14ac:dyDescent="0.25">
      <c r="A90" s="22"/>
      <c r="B90" s="34" t="s">
        <v>58</v>
      </c>
      <c r="C90" s="35">
        <v>1</v>
      </c>
      <c r="D90" s="33" t="s">
        <v>4</v>
      </c>
    </row>
    <row r="91" spans="1:4" x14ac:dyDescent="0.25">
      <c r="A91" s="22"/>
      <c r="B91" s="34" t="s">
        <v>64</v>
      </c>
      <c r="C91" s="35">
        <v>1</v>
      </c>
      <c r="D91" s="33" t="s">
        <v>4</v>
      </c>
    </row>
    <row r="92" spans="1:4" x14ac:dyDescent="0.25">
      <c r="A92" s="22"/>
      <c r="B92" s="34" t="s">
        <v>59</v>
      </c>
      <c r="C92" s="35">
        <v>1</v>
      </c>
      <c r="D92" s="33" t="s">
        <v>4</v>
      </c>
    </row>
    <row r="93" spans="1:4" x14ac:dyDescent="0.25">
      <c r="A93" s="22"/>
      <c r="B93" s="34" t="s">
        <v>60</v>
      </c>
      <c r="C93" s="35">
        <v>2</v>
      </c>
      <c r="D93" s="33" t="s">
        <v>4</v>
      </c>
    </row>
    <row r="94" spans="1:4" x14ac:dyDescent="0.25">
      <c r="A94" s="22"/>
      <c r="B94" s="34" t="s">
        <v>61</v>
      </c>
      <c r="C94" s="35">
        <v>1</v>
      </c>
      <c r="D94" s="33" t="s">
        <v>4</v>
      </c>
    </row>
    <row r="95" spans="1:4" x14ac:dyDescent="0.25">
      <c r="A95" s="22"/>
      <c r="B95" s="34" t="s">
        <v>62</v>
      </c>
      <c r="C95" s="35">
        <v>1</v>
      </c>
      <c r="D95" s="33" t="s">
        <v>4</v>
      </c>
    </row>
    <row r="96" spans="1:4" x14ac:dyDescent="0.25">
      <c r="A96" s="22"/>
      <c r="B96" s="34" t="s">
        <v>63</v>
      </c>
      <c r="C96" s="35">
        <v>5</v>
      </c>
      <c r="D96" s="33" t="s">
        <v>4</v>
      </c>
    </row>
    <row r="97" spans="1:4" x14ac:dyDescent="0.25">
      <c r="A97" s="22"/>
      <c r="B97" s="28"/>
      <c r="C97" s="37"/>
      <c r="D97" s="33"/>
    </row>
    <row r="98" spans="1:4" x14ac:dyDescent="0.25">
      <c r="A98" s="22"/>
      <c r="B98" s="64" t="s">
        <v>89</v>
      </c>
      <c r="C98" s="65"/>
      <c r="D98" s="66"/>
    </row>
    <row r="99" spans="1:4" x14ac:dyDescent="0.25">
      <c r="A99" s="22"/>
      <c r="B99" s="34" t="s">
        <v>73</v>
      </c>
      <c r="C99" s="35">
        <v>1</v>
      </c>
      <c r="D99" s="33" t="s">
        <v>4</v>
      </c>
    </row>
    <row r="100" spans="1:4" x14ac:dyDescent="0.25">
      <c r="A100" s="22"/>
      <c r="B100" s="45"/>
      <c r="C100" s="46"/>
      <c r="D100" s="33"/>
    </row>
    <row r="101" spans="1:4" x14ac:dyDescent="0.25">
      <c r="A101" s="22"/>
      <c r="B101" s="61" t="s">
        <v>90</v>
      </c>
      <c r="C101" s="62"/>
      <c r="D101" s="63"/>
    </row>
    <row r="102" spans="1:4" ht="17.25" x14ac:dyDescent="0.25">
      <c r="A102" s="22"/>
      <c r="B102" s="47" t="s">
        <v>26</v>
      </c>
      <c r="C102" s="48">
        <f>266*1.1</f>
        <v>292.60000000000002</v>
      </c>
      <c r="D102" s="33" t="s">
        <v>27</v>
      </c>
    </row>
    <row r="103" spans="1:4" x14ac:dyDescent="0.25">
      <c r="A103" s="22"/>
      <c r="B103" s="47" t="s">
        <v>28</v>
      </c>
      <c r="C103" s="48">
        <f>2055*1.05</f>
        <v>2157.75</v>
      </c>
      <c r="D103" s="33" t="s">
        <v>0</v>
      </c>
    </row>
    <row r="104" spans="1:4" x14ac:dyDescent="0.25">
      <c r="A104" s="22"/>
      <c r="B104" s="47" t="s">
        <v>29</v>
      </c>
      <c r="C104" s="48">
        <v>0</v>
      </c>
      <c r="D104" s="33" t="s">
        <v>0</v>
      </c>
    </row>
    <row r="105" spans="1:4" x14ac:dyDescent="0.25">
      <c r="A105" s="22"/>
      <c r="B105" s="47" t="s">
        <v>30</v>
      </c>
      <c r="C105" s="48">
        <f>370*1.1</f>
        <v>407.00000000000006</v>
      </c>
      <c r="D105" s="33" t="s">
        <v>0</v>
      </c>
    </row>
    <row r="106" spans="1:4" ht="30" x14ac:dyDescent="0.25">
      <c r="A106" s="22"/>
      <c r="B106" s="49" t="s">
        <v>33</v>
      </c>
      <c r="C106" s="36">
        <f>21*1.1</f>
        <v>23.1</v>
      </c>
      <c r="D106" s="14" t="s">
        <v>0</v>
      </c>
    </row>
    <row r="107" spans="1:4" x14ac:dyDescent="0.25">
      <c r="A107" s="22"/>
      <c r="B107" s="47" t="s">
        <v>31</v>
      </c>
      <c r="C107" s="48">
        <v>60</v>
      </c>
      <c r="D107" s="33" t="s">
        <v>34</v>
      </c>
    </row>
    <row r="108" spans="1:4" ht="45" x14ac:dyDescent="0.25">
      <c r="A108" s="22"/>
      <c r="B108" s="52" t="s">
        <v>80</v>
      </c>
      <c r="C108" s="36">
        <v>2</v>
      </c>
      <c r="D108" s="14" t="s">
        <v>4</v>
      </c>
    </row>
    <row r="109" spans="1:4" ht="45" x14ac:dyDescent="0.25">
      <c r="A109" s="22"/>
      <c r="B109" s="52" t="s">
        <v>79</v>
      </c>
      <c r="C109" s="36">
        <v>1</v>
      </c>
      <c r="D109" s="14" t="s">
        <v>4</v>
      </c>
    </row>
    <row r="110" spans="1:4" x14ac:dyDescent="0.25">
      <c r="A110" s="22"/>
      <c r="B110" s="47" t="s">
        <v>32</v>
      </c>
      <c r="C110" s="48">
        <f>(2*6+8)*2</f>
        <v>40</v>
      </c>
      <c r="D110" s="33" t="s">
        <v>4</v>
      </c>
    </row>
    <row r="111" spans="1:4" ht="15.75" thickBot="1" x14ac:dyDescent="0.3">
      <c r="A111" s="22"/>
      <c r="B111" s="45"/>
      <c r="C111" s="46"/>
      <c r="D111" s="33"/>
    </row>
    <row r="112" spans="1:4" ht="16.5" thickBot="1" x14ac:dyDescent="0.3">
      <c r="A112" s="58"/>
      <c r="B112" s="67" t="s">
        <v>95</v>
      </c>
      <c r="C112" s="68"/>
      <c r="D112" s="69"/>
    </row>
    <row r="113" spans="1:4" ht="15.75" x14ac:dyDescent="0.25">
      <c r="A113" s="58"/>
      <c r="B113" s="59" t="s">
        <v>91</v>
      </c>
      <c r="C113" s="36">
        <v>1</v>
      </c>
      <c r="D113" s="15" t="s">
        <v>10</v>
      </c>
    </row>
    <row r="114" spans="1:4" ht="15.75" x14ac:dyDescent="0.25">
      <c r="A114" s="58"/>
      <c r="B114" s="59" t="s">
        <v>92</v>
      </c>
      <c r="C114" s="36">
        <v>1</v>
      </c>
      <c r="D114" s="15" t="s">
        <v>10</v>
      </c>
    </row>
    <row r="115" spans="1:4" ht="15.75" x14ac:dyDescent="0.25">
      <c r="A115" s="58"/>
      <c r="B115" s="59" t="s">
        <v>93</v>
      </c>
      <c r="C115" s="36">
        <v>1</v>
      </c>
      <c r="D115" s="15" t="s">
        <v>10</v>
      </c>
    </row>
    <row r="116" spans="1:4" ht="33" customHeight="1" x14ac:dyDescent="0.25">
      <c r="A116" s="58"/>
      <c r="B116" s="70" t="s">
        <v>94</v>
      </c>
      <c r="C116" s="71"/>
      <c r="D116" s="72"/>
    </row>
  </sheetData>
  <mergeCells count="11">
    <mergeCell ref="A6:D6"/>
    <mergeCell ref="B8:D8"/>
    <mergeCell ref="B26:D26"/>
    <mergeCell ref="B64:D64"/>
    <mergeCell ref="B82:D82"/>
    <mergeCell ref="B73:D73"/>
    <mergeCell ref="B101:D101"/>
    <mergeCell ref="B83:D83"/>
    <mergeCell ref="B98:D98"/>
    <mergeCell ref="B112:D112"/>
    <mergeCell ref="B116:D1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VM - VYT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kusmir</dc:creator>
  <cp:lastModifiedBy>Jakub Spurný</cp:lastModifiedBy>
  <dcterms:created xsi:type="dcterms:W3CDTF">2017-05-11T19:47:29Z</dcterms:created>
  <dcterms:modified xsi:type="dcterms:W3CDTF">2024-01-31T11:39:16Z</dcterms:modified>
</cp:coreProperties>
</file>